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270" activeTab="0"/>
  </bookViews>
  <sheets>
    <sheet name="월차 2월" sheetId="1" r:id="rId1"/>
    <sheet name="연차 3월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GaeGeum</author>
  </authors>
  <commentList>
    <comment ref="B12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반올림</t>
        </r>
      </text>
    </comment>
    <comment ref="B15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반올림</t>
        </r>
      </text>
    </comment>
    <comment ref="B13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버림</t>
        </r>
      </text>
    </comment>
    <comment ref="B14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버림</t>
        </r>
      </text>
    </comment>
    <comment ref="D3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야간근무시 
30% 추가지급</t>
        </r>
      </text>
    </comment>
    <comment ref="F3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야간근무시 
30% 추가지급</t>
        </r>
      </text>
    </comment>
  </commentList>
</comments>
</file>

<file path=xl/comments2.xml><?xml version="1.0" encoding="utf-8"?>
<comments xmlns="http://schemas.openxmlformats.org/spreadsheetml/2006/main">
  <authors>
    <author>GaeGeum</author>
  </authors>
  <commentList>
    <comment ref="B13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반올림</t>
        </r>
      </text>
    </comment>
    <comment ref="B16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반올림</t>
        </r>
      </text>
    </comment>
    <comment ref="B14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버림</t>
        </r>
      </text>
    </comment>
    <comment ref="B15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10원이하 버림</t>
        </r>
      </text>
    </comment>
    <comment ref="D4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야간근무시 
30% 추가지급</t>
        </r>
      </text>
    </comment>
    <comment ref="F4" authorId="0">
      <text>
        <r>
          <rPr>
            <b/>
            <sz val="9"/>
            <rFont val="굴림"/>
            <family val="3"/>
          </rPr>
          <t>GaeGeum:</t>
        </r>
        <r>
          <rPr>
            <sz val="9"/>
            <rFont val="굴림"/>
            <family val="3"/>
          </rPr>
          <t xml:space="preserve">
야간근무시 
30% 추가지급</t>
        </r>
      </text>
    </comment>
    <comment ref="M2" authorId="0">
      <text>
        <r>
          <rPr>
            <b/>
            <sz val="9"/>
            <rFont val="굴림"/>
            <family val="3"/>
          </rPr>
          <t>요양보호사:</t>
        </r>
        <r>
          <rPr>
            <sz val="9"/>
            <rFont val="굴림"/>
            <family val="3"/>
          </rPr>
          <t xml:space="preserve">
연차수당을 월1회씩 사용으로 하여 연차수당 지급하고, 연말에 나머지 연가일수에 대한 부분을 정산할 경우 (예, 12월에 4일분 정산)</t>
        </r>
      </text>
    </comment>
    <comment ref="I2" authorId="0">
      <text>
        <r>
          <rPr>
            <b/>
            <sz val="9"/>
            <rFont val="굴림"/>
            <family val="3"/>
          </rPr>
          <t>요양보호사:</t>
        </r>
        <r>
          <rPr>
            <sz val="9"/>
            <rFont val="굴림"/>
            <family val="3"/>
          </rPr>
          <t xml:space="preserve">
근로기준법에 의거 주15시간 미만의 경우는 주차/연차 수당 지급 없음</t>
        </r>
      </text>
    </comment>
    <comment ref="K11" authorId="0">
      <text>
        <r>
          <rPr>
            <b/>
            <sz val="9"/>
            <rFont val="굴림"/>
            <family val="3"/>
          </rPr>
          <t>요양보호사:</t>
        </r>
        <r>
          <rPr>
            <sz val="9"/>
            <rFont val="굴림"/>
            <family val="3"/>
          </rPr>
          <t xml:space="preserve">
연급여총액을 계산하여 일급여를 산출한 후 연가일수만큼 지급
연차수당 = (요양보호사의 연간 총근무시간/통상근로자의 총근로시간)*8시간*연가일수
예) 2009년 365일 - 휴무일 110일 = 총근로일 255일(2040시간)
요양보호사 연1440시간 근무시
연차일수 = 1440h/2040h*8h*15일 = 84.71시간
연차수당 = 84.71시간*5,000원 </t>
        </r>
      </text>
    </comment>
  </commentList>
</comments>
</file>

<file path=xl/sharedStrings.xml><?xml version="1.0" encoding="utf-8"?>
<sst xmlns="http://schemas.openxmlformats.org/spreadsheetml/2006/main" count="78" uniqueCount="59">
  <si>
    <t>시간당수당</t>
  </si>
  <si>
    <t>퇴직적립금</t>
  </si>
  <si>
    <t>활동일수</t>
  </si>
  <si>
    <t>활동시간</t>
  </si>
  <si>
    <t>주차일수</t>
  </si>
  <si>
    <t>급여(a)</t>
  </si>
  <si>
    <t>주휴수당(b)</t>
  </si>
  <si>
    <t>계 (B)</t>
  </si>
  <si>
    <t>계 (C)</t>
  </si>
  <si>
    <t>개
인
부
담</t>
  </si>
  <si>
    <t>기
관
부
담</t>
  </si>
  <si>
    <t>국민연금</t>
  </si>
  <si>
    <t>건강보험</t>
  </si>
  <si>
    <t>장기요양보험</t>
  </si>
  <si>
    <t>고용보험</t>
  </si>
  <si>
    <t>공제후 금액(C)
(A-B)</t>
  </si>
  <si>
    <t>급여 계 (A=a+b+c)</t>
  </si>
  <si>
    <t>총  액</t>
  </si>
  <si>
    <t>성  명</t>
  </si>
  <si>
    <t>홍길동</t>
  </si>
  <si>
    <t>통상근로자
기준근무일수</t>
  </si>
  <si>
    <t>통상근로자
기준근무시간</t>
  </si>
  <si>
    <t>통상근로자
기준근무일수</t>
  </si>
  <si>
    <t>통상근로자
기준근무시간</t>
  </si>
  <si>
    <t>성  명</t>
  </si>
  <si>
    <t>활동일수</t>
  </si>
  <si>
    <t>활동시간</t>
  </si>
  <si>
    <t>주차일수</t>
  </si>
  <si>
    <t>급여(a)</t>
  </si>
  <si>
    <t>주휴수당(b)</t>
  </si>
  <si>
    <t>급여 계 (A=a+b+c)</t>
  </si>
  <si>
    <t>개
인
부
담</t>
  </si>
  <si>
    <t>국민연금</t>
  </si>
  <si>
    <t>건강보험</t>
  </si>
  <si>
    <t>장기요양보험</t>
  </si>
  <si>
    <t>고용보험</t>
  </si>
  <si>
    <t>계 (B)</t>
  </si>
  <si>
    <t>공제후 금액(C)
(A-B)</t>
  </si>
  <si>
    <t>기
관
부
담</t>
  </si>
  <si>
    <t>계 (C)</t>
  </si>
  <si>
    <t>퇴직적립금</t>
  </si>
  <si>
    <t>총  액</t>
  </si>
  <si>
    <t>홍길동(최대)</t>
  </si>
  <si>
    <t>일지매(최소)</t>
  </si>
  <si>
    <t>임꺽정(평균)</t>
  </si>
  <si>
    <t>연차수당(c)</t>
  </si>
  <si>
    <t>연차일수</t>
  </si>
  <si>
    <t>연차일수(15일)</t>
  </si>
  <si>
    <t>주15시간 미만</t>
  </si>
  <si>
    <t>12월 연차정산</t>
  </si>
  <si>
    <t>기본급</t>
  </si>
  <si>
    <t>연장근로</t>
  </si>
  <si>
    <t>시간당 급여</t>
  </si>
  <si>
    <t>연차 연말일괄 정산</t>
  </si>
  <si>
    <t>사설기관</t>
  </si>
  <si>
    <t>주차/연차 지급</t>
  </si>
  <si>
    <t>주차有/연차無</t>
  </si>
  <si>
    <t xml:space="preserve"> 2009년 3월 요양보호사 급여표(안)</t>
  </si>
  <si>
    <t xml:space="preserve"> 2월 요양보호사 급여표(안)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</si>
</sst>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일&quot;"/>
    <numFmt numFmtId="177" formatCode="#&quot;시&quot;&quot;간&quot;"/>
    <numFmt numFmtId="178" formatCode="#,##0_ ;[Red]\-#,##0\ "/>
    <numFmt numFmtId="179" formatCode="mm&quot;월&quot;\ dd&quot;일&quot;"/>
    <numFmt numFmtId="180" formatCode="0.00_);[Red]\(0.00\)"/>
    <numFmt numFmtId="181" formatCode="0_);[Red]\(0\)"/>
    <numFmt numFmtId="182" formatCode="[$-412]yyyy&quot;년 &quot;m&quot;월 &quot;d&quot;일 &quot;dddd"/>
  </numFmts>
  <fonts count="10">
    <font>
      <sz val="12"/>
      <name val="굴림체"/>
      <family val="3"/>
    </font>
    <font>
      <sz val="8"/>
      <name val="굴림체"/>
      <family val="3"/>
    </font>
    <font>
      <u val="single"/>
      <sz val="12"/>
      <color indexed="12"/>
      <name val="굴림체"/>
      <family val="3"/>
    </font>
    <font>
      <u val="single"/>
      <sz val="12"/>
      <color indexed="36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8"/>
      <name val="굴림체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8" fontId="8" fillId="2" borderId="7" xfId="0" applyNumberFormat="1" applyFont="1" applyFill="1" applyBorder="1" applyAlignment="1">
      <alignment horizontal="center" vertical="center"/>
    </xf>
    <xf numFmtId="178" fontId="8" fillId="2" borderId="8" xfId="0" applyNumberFormat="1" applyFont="1" applyFill="1" applyBorder="1" applyAlignment="1">
      <alignment horizontal="center" vertical="center"/>
    </xf>
    <xf numFmtId="178" fontId="8" fillId="2" borderId="9" xfId="0" applyNumberFormat="1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vertical="center"/>
    </xf>
    <xf numFmtId="178" fontId="6" fillId="3" borderId="3" xfId="0" applyNumberFormat="1" applyFont="1" applyFill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8" fillId="2" borderId="1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2" borderId="22" xfId="0" applyNumberFormat="1" applyFont="1" applyFill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8" fontId="6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6" fillId="4" borderId="10" xfId="0" applyNumberFormat="1" applyFont="1" applyFill="1" applyBorder="1" applyAlignment="1">
      <alignment vertical="center"/>
    </xf>
    <xf numFmtId="178" fontId="6" fillId="4" borderId="11" xfId="0" applyNumberFormat="1" applyFont="1" applyFill="1" applyBorder="1" applyAlignment="1">
      <alignment vertical="center"/>
    </xf>
    <xf numFmtId="178" fontId="6" fillId="4" borderId="27" xfId="0" applyNumberFormat="1" applyFont="1" applyFill="1" applyBorder="1" applyAlignment="1">
      <alignment vertical="center"/>
    </xf>
    <xf numFmtId="178" fontId="8" fillId="2" borderId="34" xfId="0" applyNumberFormat="1" applyFont="1" applyFill="1" applyBorder="1" applyAlignment="1">
      <alignment horizontal="center" vertical="center" shrinkToFit="1"/>
    </xf>
    <xf numFmtId="178" fontId="8" fillId="2" borderId="35" xfId="0" applyNumberFormat="1" applyFont="1" applyFill="1" applyBorder="1" applyAlignment="1">
      <alignment horizontal="center" vertical="center" shrinkToFit="1"/>
    </xf>
    <xf numFmtId="181" fontId="6" fillId="4" borderId="25" xfId="0" applyNumberFormat="1" applyFont="1" applyFill="1" applyBorder="1" applyAlignment="1">
      <alignment vertical="center"/>
    </xf>
    <xf numFmtId="181" fontId="6" fillId="4" borderId="26" xfId="0" applyNumberFormat="1" applyFont="1" applyFill="1" applyBorder="1" applyAlignment="1">
      <alignment vertical="center"/>
    </xf>
    <xf numFmtId="178" fontId="6" fillId="5" borderId="27" xfId="0" applyNumberFormat="1" applyFont="1" applyFill="1" applyBorder="1" applyAlignment="1">
      <alignment vertical="center"/>
    </xf>
    <xf numFmtId="178" fontId="6" fillId="5" borderId="11" xfId="0" applyNumberFormat="1" applyFont="1" applyFill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178" fontId="6" fillId="5" borderId="3" xfId="0" applyNumberFormat="1" applyFont="1" applyFill="1" applyBorder="1" applyAlignment="1">
      <alignment vertical="center"/>
    </xf>
    <xf numFmtId="178" fontId="6" fillId="5" borderId="1" xfId="0" applyNumberFormat="1" applyFont="1" applyFill="1" applyBorder="1" applyAlignment="1">
      <alignment vertical="center"/>
    </xf>
    <xf numFmtId="181" fontId="0" fillId="0" borderId="26" xfId="0" applyNumberForma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4.25"/>
  <cols>
    <col min="1" max="1" width="4.125" style="2" customWidth="1"/>
    <col min="2" max="2" width="14.125" style="2" bestFit="1" customWidth="1"/>
    <col min="3" max="6" width="8.50390625" style="1" bestFit="1" customWidth="1"/>
    <col min="7" max="7" width="10.25390625" style="1" bestFit="1" customWidth="1"/>
    <col min="8" max="8" width="8.50390625" style="1" bestFit="1" customWidth="1"/>
    <col min="9" max="9" width="10.25390625" style="1" bestFit="1" customWidth="1"/>
    <col min="10" max="10" width="8.50390625" style="1" bestFit="1" customWidth="1"/>
    <col min="11" max="12" width="8.50390625" style="1" customWidth="1"/>
    <col min="13" max="13" width="13.875" style="1" bestFit="1" customWidth="1"/>
    <col min="14" max="14" width="9.125" style="1" bestFit="1" customWidth="1"/>
    <col min="15" max="15" width="13.875" style="1" bestFit="1" customWidth="1"/>
    <col min="16" max="16" width="9.125" style="1" bestFit="1" customWidth="1"/>
    <col min="17" max="19" width="9.00390625" style="1" customWidth="1"/>
    <col min="20" max="16384" width="9.00390625" style="2" customWidth="1"/>
  </cols>
  <sheetData>
    <row r="1" spans="1:16" ht="30" customHeight="1">
      <c r="A1" s="50" t="s">
        <v>58</v>
      </c>
      <c r="B1" s="50"/>
      <c r="C1" s="50"/>
      <c r="D1" s="50"/>
      <c r="E1" s="70" t="s">
        <v>20</v>
      </c>
      <c r="F1" s="71"/>
      <c r="G1" s="12">
        <v>20</v>
      </c>
      <c r="H1" s="70" t="s">
        <v>21</v>
      </c>
      <c r="I1" s="72"/>
      <c r="J1" s="13">
        <f>G1*8</f>
        <v>160</v>
      </c>
      <c r="K1" s="6"/>
      <c r="L1" s="6"/>
      <c r="M1" s="5"/>
      <c r="N1" s="12"/>
      <c r="O1" s="5"/>
      <c r="P1" s="13"/>
    </row>
    <row r="2" spans="1:21" ht="18" customHeight="1">
      <c r="A2" s="38" t="s">
        <v>18</v>
      </c>
      <c r="B2" s="39"/>
      <c r="C2" s="18" t="s">
        <v>19</v>
      </c>
      <c r="D2" s="35"/>
      <c r="E2" s="55" t="s">
        <v>55</v>
      </c>
      <c r="F2" s="35"/>
      <c r="G2" s="18" t="s">
        <v>56</v>
      </c>
      <c r="H2" s="35"/>
      <c r="I2" s="55" t="s">
        <v>54</v>
      </c>
      <c r="J2" s="35"/>
      <c r="K2" s="5"/>
      <c r="L2" s="5"/>
      <c r="M2" s="5"/>
      <c r="N2" s="5"/>
      <c r="O2" s="5"/>
      <c r="P2" s="5"/>
      <c r="Q2" s="5"/>
      <c r="R2" s="5"/>
      <c r="S2" s="5"/>
      <c r="T2" s="4"/>
      <c r="U2" s="4"/>
    </row>
    <row r="3" spans="1:10" ht="18" customHeight="1">
      <c r="A3" s="36" t="s">
        <v>0</v>
      </c>
      <c r="B3" s="37"/>
      <c r="C3" s="19">
        <v>6000</v>
      </c>
      <c r="D3" s="7">
        <f>C3*130%</f>
        <v>7800</v>
      </c>
      <c r="E3" s="20">
        <v>5000</v>
      </c>
      <c r="F3" s="7">
        <f>E3*130%</f>
        <v>6500</v>
      </c>
      <c r="G3" s="11">
        <v>5000</v>
      </c>
      <c r="H3" s="7">
        <f>G3*130%</f>
        <v>6500</v>
      </c>
      <c r="I3" s="19">
        <v>7000</v>
      </c>
      <c r="J3" s="7">
        <f>I3*130%</f>
        <v>9100</v>
      </c>
    </row>
    <row r="4" spans="1:10" ht="18" customHeight="1">
      <c r="A4" s="36" t="s">
        <v>2</v>
      </c>
      <c r="B4" s="37"/>
      <c r="C4" s="11">
        <v>20</v>
      </c>
      <c r="D4" s="7"/>
      <c r="E4" s="10">
        <v>20</v>
      </c>
      <c r="F4" s="7"/>
      <c r="G4" s="11">
        <v>20</v>
      </c>
      <c r="H4" s="7"/>
      <c r="I4" s="10">
        <v>20</v>
      </c>
      <c r="J4" s="7"/>
    </row>
    <row r="5" spans="1:10" ht="18" customHeight="1">
      <c r="A5" s="36" t="s">
        <v>3</v>
      </c>
      <c r="B5" s="37"/>
      <c r="C5" s="11">
        <v>140</v>
      </c>
      <c r="D5" s="7"/>
      <c r="E5" s="10">
        <v>140</v>
      </c>
      <c r="F5" s="7"/>
      <c r="G5" s="11">
        <v>140</v>
      </c>
      <c r="H5" s="7"/>
      <c r="I5" s="10">
        <v>140</v>
      </c>
      <c r="J5" s="7"/>
    </row>
    <row r="6" spans="1:12" ht="18" customHeight="1">
      <c r="A6" s="36" t="s">
        <v>4</v>
      </c>
      <c r="B6" s="37"/>
      <c r="C6" s="21">
        <v>0</v>
      </c>
      <c r="D6" s="22"/>
      <c r="E6" s="56">
        <v>4</v>
      </c>
      <c r="F6" s="22"/>
      <c r="G6" s="21">
        <v>4</v>
      </c>
      <c r="H6" s="22"/>
      <c r="I6" s="56">
        <v>0</v>
      </c>
      <c r="J6" s="22"/>
      <c r="K6" s="3"/>
      <c r="L6" s="3"/>
    </row>
    <row r="7" spans="1:12" ht="18" customHeight="1">
      <c r="A7" s="62" t="s">
        <v>46</v>
      </c>
      <c r="B7" s="63"/>
      <c r="C7" s="64">
        <v>0</v>
      </c>
      <c r="D7" s="65"/>
      <c r="E7" s="66">
        <f>15/12</f>
        <v>1.25</v>
      </c>
      <c r="F7" s="67"/>
      <c r="G7" s="64">
        <v>0</v>
      </c>
      <c r="H7" s="65"/>
      <c r="I7" s="64">
        <v>0</v>
      </c>
      <c r="J7" s="65"/>
      <c r="K7" s="3"/>
      <c r="L7" s="3"/>
    </row>
    <row r="8" spans="1:10" ht="18" customHeight="1">
      <c r="A8" s="40" t="s">
        <v>5</v>
      </c>
      <c r="B8" s="41"/>
      <c r="C8" s="11">
        <f aca="true" t="shared" si="0" ref="C8:J8">C3*C5</f>
        <v>840000</v>
      </c>
      <c r="D8" s="7">
        <f t="shared" si="0"/>
        <v>0</v>
      </c>
      <c r="E8" s="10">
        <f t="shared" si="0"/>
        <v>700000</v>
      </c>
      <c r="F8" s="7">
        <f t="shared" si="0"/>
        <v>0</v>
      </c>
      <c r="G8" s="11">
        <f t="shared" si="0"/>
        <v>700000</v>
      </c>
      <c r="H8" s="7">
        <f t="shared" si="0"/>
        <v>0</v>
      </c>
      <c r="I8" s="10">
        <f t="shared" si="0"/>
        <v>980000</v>
      </c>
      <c r="J8" s="7">
        <f t="shared" si="0"/>
        <v>0</v>
      </c>
    </row>
    <row r="9" spans="1:12" ht="18" customHeight="1">
      <c r="A9" s="40" t="s">
        <v>6</v>
      </c>
      <c r="B9" s="41"/>
      <c r="C9" s="21">
        <f>8*(C3*C5+D3*D5)/J1*C6</f>
        <v>0</v>
      </c>
      <c r="D9" s="22"/>
      <c r="E9" s="56">
        <f>8*(E3*E5+F3*F5)/J1*E6</f>
        <v>140000</v>
      </c>
      <c r="F9" s="22"/>
      <c r="G9" s="21">
        <f>8*(G3*G5+H3*H5)/J1*G6</f>
        <v>140000</v>
      </c>
      <c r="H9" s="22"/>
      <c r="I9" s="56">
        <f>8*(I3*I5+J3*J5)/J1*I6</f>
        <v>0</v>
      </c>
      <c r="J9" s="22"/>
      <c r="K9" s="3"/>
      <c r="L9" s="3"/>
    </row>
    <row r="10" spans="1:12" ht="18" customHeight="1" thickBot="1">
      <c r="A10" s="42" t="s">
        <v>45</v>
      </c>
      <c r="B10" s="43"/>
      <c r="C10" s="23">
        <v>0</v>
      </c>
      <c r="D10" s="24"/>
      <c r="E10" s="23">
        <f>E9/E6*E7</f>
        <v>43750</v>
      </c>
      <c r="F10" s="24"/>
      <c r="G10" s="23">
        <f>G9/G6*G7</f>
        <v>0</v>
      </c>
      <c r="H10" s="24"/>
      <c r="I10" s="68">
        <v>0</v>
      </c>
      <c r="J10" s="24"/>
      <c r="K10" s="3"/>
      <c r="L10" s="3"/>
    </row>
    <row r="11" spans="1:12" ht="18" customHeight="1" thickTop="1">
      <c r="A11" s="44" t="s">
        <v>16</v>
      </c>
      <c r="B11" s="45"/>
      <c r="C11" s="25">
        <f>C8+D8+C9+C10</f>
        <v>840000</v>
      </c>
      <c r="D11" s="26"/>
      <c r="E11" s="57">
        <f>E8+F8+E9+E10</f>
        <v>883750</v>
      </c>
      <c r="F11" s="26"/>
      <c r="G11" s="25">
        <f>G8+H8+G9+G10</f>
        <v>840000</v>
      </c>
      <c r="H11" s="26"/>
      <c r="I11" s="57">
        <f>I8+J8+I9+I10</f>
        <v>980000</v>
      </c>
      <c r="J11" s="26"/>
      <c r="K11" s="3"/>
      <c r="L11" s="3"/>
    </row>
    <row r="12" spans="1:12" ht="18" customHeight="1">
      <c r="A12" s="46" t="s">
        <v>9</v>
      </c>
      <c r="B12" s="14" t="s">
        <v>11</v>
      </c>
      <c r="C12" s="27">
        <f>C11*4.5%</f>
        <v>37800</v>
      </c>
      <c r="D12" s="28"/>
      <c r="E12" s="58">
        <f>E11*4.5%</f>
        <v>39768.75</v>
      </c>
      <c r="F12" s="28"/>
      <c r="G12" s="27">
        <f>G11*4.5%</f>
        <v>37800</v>
      </c>
      <c r="H12" s="28"/>
      <c r="I12" s="58">
        <f>I11*4.5%</f>
        <v>44100</v>
      </c>
      <c r="J12" s="28"/>
      <c r="K12" s="3"/>
      <c r="L12" s="3"/>
    </row>
    <row r="13" spans="1:12" ht="18" customHeight="1">
      <c r="A13" s="36"/>
      <c r="B13" s="8" t="s">
        <v>12</v>
      </c>
      <c r="C13" s="21">
        <f>C11*2.54%</f>
        <v>21336</v>
      </c>
      <c r="D13" s="22"/>
      <c r="E13" s="56">
        <f>E11*2.54%</f>
        <v>22447.25</v>
      </c>
      <c r="F13" s="22"/>
      <c r="G13" s="21">
        <f>G11*2.54%</f>
        <v>21336</v>
      </c>
      <c r="H13" s="22"/>
      <c r="I13" s="56">
        <f>I11*2.54%</f>
        <v>24892</v>
      </c>
      <c r="J13" s="22"/>
      <c r="K13" s="3"/>
      <c r="L13" s="3"/>
    </row>
    <row r="14" spans="1:12" ht="18" customHeight="1">
      <c r="A14" s="36"/>
      <c r="B14" s="9" t="s">
        <v>13</v>
      </c>
      <c r="C14" s="21">
        <f>C13*4.78%</f>
        <v>1019.8608</v>
      </c>
      <c r="D14" s="22"/>
      <c r="E14" s="56">
        <f>E13*4.78%</f>
        <v>1072.97855</v>
      </c>
      <c r="F14" s="22"/>
      <c r="G14" s="21">
        <f>G13*4.78%</f>
        <v>1019.8608</v>
      </c>
      <c r="H14" s="22"/>
      <c r="I14" s="56">
        <f>I13*4.78%</f>
        <v>1189.8376</v>
      </c>
      <c r="J14" s="22"/>
      <c r="K14" s="3"/>
      <c r="L14" s="3"/>
    </row>
    <row r="15" spans="1:12" ht="18" customHeight="1">
      <c r="A15" s="36"/>
      <c r="B15" s="9" t="s">
        <v>14</v>
      </c>
      <c r="C15" s="21">
        <f>C11*0.45%</f>
        <v>3780.0000000000005</v>
      </c>
      <c r="D15" s="22"/>
      <c r="E15" s="56">
        <f>E11*0.45%</f>
        <v>3976.8750000000005</v>
      </c>
      <c r="F15" s="22"/>
      <c r="G15" s="21">
        <f>G11*0.45%</f>
        <v>3780.0000000000005</v>
      </c>
      <c r="H15" s="22"/>
      <c r="I15" s="56">
        <f>I11*0.45%</f>
        <v>4410.000000000001</v>
      </c>
      <c r="J15" s="22"/>
      <c r="K15" s="3"/>
      <c r="L15" s="3"/>
    </row>
    <row r="16" spans="1:12" ht="18" customHeight="1">
      <c r="A16" s="36"/>
      <c r="B16" s="9" t="s">
        <v>7</v>
      </c>
      <c r="C16" s="21">
        <f>SUM(C12:D15)</f>
        <v>63935.8608</v>
      </c>
      <c r="D16" s="22"/>
      <c r="E16" s="56">
        <f>SUM(E12:F15)</f>
        <v>67265.85355</v>
      </c>
      <c r="F16" s="22"/>
      <c r="G16" s="21">
        <f>SUM(G12:H15)</f>
        <v>63935.8608</v>
      </c>
      <c r="H16" s="22"/>
      <c r="I16" s="56">
        <f>SUM(I12:J15)</f>
        <v>74591.8376</v>
      </c>
      <c r="J16" s="22"/>
      <c r="K16" s="3"/>
      <c r="L16" s="3"/>
    </row>
    <row r="17" spans="1:12" ht="24">
      <c r="A17" s="47"/>
      <c r="B17" s="15" t="s">
        <v>15</v>
      </c>
      <c r="C17" s="29">
        <f>C11-C16</f>
        <v>776064.1392</v>
      </c>
      <c r="D17" s="30"/>
      <c r="E17" s="59">
        <f>E11-E16</f>
        <v>816484.14645</v>
      </c>
      <c r="F17" s="30"/>
      <c r="G17" s="29">
        <f>G11-G16</f>
        <v>776064.1392</v>
      </c>
      <c r="H17" s="30"/>
      <c r="I17" s="59">
        <f>I11-I16</f>
        <v>905408.1624</v>
      </c>
      <c r="J17" s="30"/>
      <c r="K17" s="3"/>
      <c r="L17" s="3"/>
    </row>
    <row r="18" spans="1:12" ht="18" customHeight="1">
      <c r="A18" s="46" t="s">
        <v>10</v>
      </c>
      <c r="B18" s="14" t="s">
        <v>11</v>
      </c>
      <c r="C18" s="27">
        <f>C11*4.5%</f>
        <v>37800</v>
      </c>
      <c r="D18" s="28"/>
      <c r="E18" s="58">
        <f>E11*4.5%</f>
        <v>39768.75</v>
      </c>
      <c r="F18" s="28"/>
      <c r="G18" s="27">
        <f>G11*4.5%</f>
        <v>37800</v>
      </c>
      <c r="H18" s="28"/>
      <c r="I18" s="58">
        <f>I11*4.5%</f>
        <v>44100</v>
      </c>
      <c r="J18" s="28"/>
      <c r="K18" s="3"/>
      <c r="L18" s="3"/>
    </row>
    <row r="19" spans="1:12" ht="18" customHeight="1">
      <c r="A19" s="36"/>
      <c r="B19" s="8" t="s">
        <v>12</v>
      </c>
      <c r="C19" s="21">
        <f>C11*2.54%</f>
        <v>21336</v>
      </c>
      <c r="D19" s="22"/>
      <c r="E19" s="56">
        <f>E11*2.54%</f>
        <v>22447.25</v>
      </c>
      <c r="F19" s="22"/>
      <c r="G19" s="21">
        <f>G11*2.54%</f>
        <v>21336</v>
      </c>
      <c r="H19" s="22"/>
      <c r="I19" s="56">
        <f>I11*2.54%</f>
        <v>24892</v>
      </c>
      <c r="J19" s="22"/>
      <c r="K19" s="3"/>
      <c r="L19" s="3"/>
    </row>
    <row r="20" spans="1:12" ht="18" customHeight="1">
      <c r="A20" s="36"/>
      <c r="B20" s="9" t="s">
        <v>13</v>
      </c>
      <c r="C20" s="21">
        <f>C19*4.78%</f>
        <v>1019.8608</v>
      </c>
      <c r="D20" s="22"/>
      <c r="E20" s="56">
        <f>E19*4.78%</f>
        <v>1072.97855</v>
      </c>
      <c r="F20" s="22"/>
      <c r="G20" s="21">
        <f>G19*4.78%</f>
        <v>1019.8608</v>
      </c>
      <c r="H20" s="22"/>
      <c r="I20" s="56">
        <f>I19*4.78%</f>
        <v>1189.8376</v>
      </c>
      <c r="J20" s="22"/>
      <c r="K20" s="3"/>
      <c r="L20" s="3"/>
    </row>
    <row r="21" spans="1:12" ht="18" customHeight="1">
      <c r="A21" s="36"/>
      <c r="B21" s="9" t="s">
        <v>14</v>
      </c>
      <c r="C21" s="21">
        <f>C11*0.7%</f>
        <v>5879.999999999999</v>
      </c>
      <c r="D21" s="22"/>
      <c r="E21" s="56">
        <f>E11*0.7%</f>
        <v>6186.249999999999</v>
      </c>
      <c r="F21" s="22"/>
      <c r="G21" s="21">
        <f>G11*0.7%</f>
        <v>5879.999999999999</v>
      </c>
      <c r="H21" s="22"/>
      <c r="I21" s="56">
        <f>I11*0.7%</f>
        <v>6859.999999999999</v>
      </c>
      <c r="J21" s="22"/>
      <c r="K21" s="3"/>
      <c r="L21" s="3"/>
    </row>
    <row r="22" spans="1:12" ht="18" customHeight="1">
      <c r="A22" s="47"/>
      <c r="B22" s="15" t="s">
        <v>8</v>
      </c>
      <c r="C22" s="31">
        <f>SUM(C18:D21)</f>
        <v>66035.8608</v>
      </c>
      <c r="D22" s="32"/>
      <c r="E22" s="60">
        <f>SUM(E18:F21)</f>
        <v>69475.22855</v>
      </c>
      <c r="F22" s="32"/>
      <c r="G22" s="31">
        <f>SUM(G18:H21)</f>
        <v>66035.8608</v>
      </c>
      <c r="H22" s="32"/>
      <c r="I22" s="60">
        <f>SUM(I18:J21)</f>
        <v>77041.8376</v>
      </c>
      <c r="J22" s="32"/>
      <c r="K22" s="3"/>
      <c r="L22" s="3"/>
    </row>
    <row r="23" spans="1:12" ht="18" customHeight="1" thickBot="1">
      <c r="A23" s="48" t="s">
        <v>1</v>
      </c>
      <c r="B23" s="49"/>
      <c r="C23" s="33">
        <f>C11/12</f>
        <v>70000</v>
      </c>
      <c r="D23" s="34"/>
      <c r="E23" s="33">
        <f>E11/12</f>
        <v>73645.83333333333</v>
      </c>
      <c r="F23" s="34"/>
      <c r="G23" s="33">
        <f>G11/12</f>
        <v>70000</v>
      </c>
      <c r="H23" s="34"/>
      <c r="I23" s="69"/>
      <c r="J23" s="34"/>
      <c r="K23" s="3"/>
      <c r="L23" s="3"/>
    </row>
    <row r="24" spans="1:12" ht="19.5" customHeight="1" thickTop="1">
      <c r="A24" s="51" t="s">
        <v>17</v>
      </c>
      <c r="B24" s="52"/>
      <c r="C24" s="53">
        <f>C11+C22+C23</f>
        <v>976035.8608</v>
      </c>
      <c r="D24" s="54"/>
      <c r="E24" s="61">
        <f>E11+E22+E23</f>
        <v>1026871.0618833334</v>
      </c>
      <c r="F24" s="54"/>
      <c r="G24" s="53">
        <f>G11+G22+G23</f>
        <v>976035.8608</v>
      </c>
      <c r="H24" s="54"/>
      <c r="I24" s="61">
        <f>I11+I22+I23</f>
        <v>1057041.8376</v>
      </c>
      <c r="J24" s="54"/>
      <c r="K24" s="3"/>
      <c r="L24" s="3"/>
    </row>
  </sheetData>
  <mergeCells count="93">
    <mergeCell ref="G24:H24"/>
    <mergeCell ref="I24:J24"/>
    <mergeCell ref="E1:F1"/>
    <mergeCell ref="H1:I1"/>
    <mergeCell ref="G22:H22"/>
    <mergeCell ref="I22:J22"/>
    <mergeCell ref="G23:H23"/>
    <mergeCell ref="I23:J23"/>
    <mergeCell ref="G20:H20"/>
    <mergeCell ref="I20:J20"/>
    <mergeCell ref="G21:H21"/>
    <mergeCell ref="I21:J21"/>
    <mergeCell ref="G18:H18"/>
    <mergeCell ref="I18:J18"/>
    <mergeCell ref="G19:H19"/>
    <mergeCell ref="I19:J19"/>
    <mergeCell ref="G16:H16"/>
    <mergeCell ref="I16:J16"/>
    <mergeCell ref="G17:H17"/>
    <mergeCell ref="I17:J17"/>
    <mergeCell ref="G14:H14"/>
    <mergeCell ref="I14:J14"/>
    <mergeCell ref="G15:H15"/>
    <mergeCell ref="I15:J15"/>
    <mergeCell ref="G12:H12"/>
    <mergeCell ref="I12:J12"/>
    <mergeCell ref="G13:H13"/>
    <mergeCell ref="I13:J13"/>
    <mergeCell ref="G10:H10"/>
    <mergeCell ref="I10:J10"/>
    <mergeCell ref="G11:H11"/>
    <mergeCell ref="I11:J11"/>
    <mergeCell ref="G7:H7"/>
    <mergeCell ref="I7:J7"/>
    <mergeCell ref="G9:H9"/>
    <mergeCell ref="I9:J9"/>
    <mergeCell ref="G2:H2"/>
    <mergeCell ref="I2:J2"/>
    <mergeCell ref="G6:H6"/>
    <mergeCell ref="I6:J6"/>
    <mergeCell ref="E22:F22"/>
    <mergeCell ref="E23:F23"/>
    <mergeCell ref="E24:F24"/>
    <mergeCell ref="A7:B7"/>
    <mergeCell ref="C7:D7"/>
    <mergeCell ref="E7:F7"/>
    <mergeCell ref="E18:F18"/>
    <mergeCell ref="E19:F19"/>
    <mergeCell ref="E20:F20"/>
    <mergeCell ref="E21:F21"/>
    <mergeCell ref="E14:F14"/>
    <mergeCell ref="E15:F15"/>
    <mergeCell ref="E16:F16"/>
    <mergeCell ref="E17:F17"/>
    <mergeCell ref="A1:D1"/>
    <mergeCell ref="A24:B24"/>
    <mergeCell ref="C24:D24"/>
    <mergeCell ref="E2:F2"/>
    <mergeCell ref="E6:F6"/>
    <mergeCell ref="E9:F9"/>
    <mergeCell ref="E10:F10"/>
    <mergeCell ref="E11:F11"/>
    <mergeCell ref="E12:F12"/>
    <mergeCell ref="E13:F13"/>
    <mergeCell ref="A11:B11"/>
    <mergeCell ref="A12:A17"/>
    <mergeCell ref="A18:A22"/>
    <mergeCell ref="A23:B23"/>
    <mergeCell ref="A6:B6"/>
    <mergeCell ref="A8:B8"/>
    <mergeCell ref="A9:B9"/>
    <mergeCell ref="A10:B10"/>
    <mergeCell ref="C2:D2"/>
    <mergeCell ref="A3:B3"/>
    <mergeCell ref="A4:B4"/>
    <mergeCell ref="A5:B5"/>
    <mergeCell ref="A2:B2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6:D6"/>
    <mergeCell ref="C9:D9"/>
    <mergeCell ref="C10:D10"/>
    <mergeCell ref="C11:D11"/>
  </mergeCells>
  <printOptions horizontalCentered="1" verticalCentered="1"/>
  <pageMargins left="0.7874015748031497" right="0.7874015748031497" top="0.984251968503937" bottom="0.7874015748031497" header="0" footer="0"/>
  <pageSetup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SheetLayoutView="100" workbookViewId="0" topLeftCell="A1">
      <selection activeCell="I12" sqref="I12:J12"/>
    </sheetView>
  </sheetViews>
  <sheetFormatPr defaultColWidth="9.00390625" defaultRowHeight="14.25"/>
  <cols>
    <col min="1" max="1" width="4.125" style="2" customWidth="1"/>
    <col min="2" max="2" width="14.125" style="2" bestFit="1" customWidth="1"/>
    <col min="3" max="6" width="8.50390625" style="1" bestFit="1" customWidth="1"/>
    <col min="7" max="7" width="10.25390625" style="1" bestFit="1" customWidth="1"/>
    <col min="8" max="8" width="8.50390625" style="1" bestFit="1" customWidth="1"/>
    <col min="9" max="9" width="10.25390625" style="1" bestFit="1" customWidth="1"/>
    <col min="10" max="14" width="8.50390625" style="1" bestFit="1" customWidth="1"/>
    <col min="15" max="16" width="8.50390625" style="1" customWidth="1"/>
    <col min="17" max="17" width="13.875" style="1" bestFit="1" customWidth="1"/>
    <col min="18" max="18" width="9.125" style="1" bestFit="1" customWidth="1"/>
    <col min="19" max="19" width="13.875" style="1" bestFit="1" customWidth="1"/>
    <col min="20" max="20" width="9.125" style="1" bestFit="1" customWidth="1"/>
    <col min="21" max="23" width="9.00390625" style="1" customWidth="1"/>
    <col min="24" max="16384" width="9.00390625" style="2" customWidth="1"/>
  </cols>
  <sheetData>
    <row r="1" spans="1:20" ht="30" customHeight="1">
      <c r="A1" s="73" t="s">
        <v>57</v>
      </c>
      <c r="B1" s="73"/>
      <c r="C1" s="73"/>
      <c r="D1" s="73"/>
      <c r="E1" s="74"/>
      <c r="F1" s="74"/>
      <c r="G1" s="6"/>
      <c r="H1" s="6"/>
      <c r="I1" s="70" t="s">
        <v>22</v>
      </c>
      <c r="J1" s="72"/>
      <c r="K1" s="12">
        <v>22</v>
      </c>
      <c r="L1" s="70" t="s">
        <v>23</v>
      </c>
      <c r="M1" s="72"/>
      <c r="N1" s="13">
        <f>K1*8</f>
        <v>176</v>
      </c>
      <c r="O1" s="6"/>
      <c r="P1" s="6"/>
      <c r="Q1" s="5"/>
      <c r="R1" s="12"/>
      <c r="S1" s="5"/>
      <c r="T1" s="13"/>
    </row>
    <row r="2" spans="1:25" ht="18" customHeight="1">
      <c r="A2" s="75" t="s">
        <v>24</v>
      </c>
      <c r="B2" s="76"/>
      <c r="C2" s="18" t="s">
        <v>42</v>
      </c>
      <c r="D2" s="35"/>
      <c r="E2" s="55" t="s">
        <v>43</v>
      </c>
      <c r="F2" s="35"/>
      <c r="G2" s="18" t="s">
        <v>44</v>
      </c>
      <c r="H2" s="35"/>
      <c r="I2" s="55" t="s">
        <v>48</v>
      </c>
      <c r="J2" s="35"/>
      <c r="K2" s="82" t="s">
        <v>53</v>
      </c>
      <c r="L2" s="83"/>
      <c r="M2" s="55" t="s">
        <v>49</v>
      </c>
      <c r="N2" s="35"/>
      <c r="O2" s="5"/>
      <c r="P2" s="5"/>
      <c r="Q2" s="5"/>
      <c r="R2" s="5"/>
      <c r="S2" s="5"/>
      <c r="T2" s="5"/>
      <c r="U2" s="5"/>
      <c r="V2" s="5"/>
      <c r="W2" s="5"/>
      <c r="X2" s="4"/>
      <c r="Y2" s="4"/>
    </row>
    <row r="3" spans="1:25" ht="18" customHeight="1">
      <c r="A3" s="77"/>
      <c r="B3" s="78"/>
      <c r="C3" s="16" t="s">
        <v>50</v>
      </c>
      <c r="D3" s="17" t="s">
        <v>51</v>
      </c>
      <c r="E3" s="16" t="s">
        <v>50</v>
      </c>
      <c r="F3" s="17" t="s">
        <v>51</v>
      </c>
      <c r="G3" s="16" t="s">
        <v>50</v>
      </c>
      <c r="H3" s="17" t="s">
        <v>51</v>
      </c>
      <c r="I3" s="16" t="s">
        <v>50</v>
      </c>
      <c r="J3" s="17" t="s">
        <v>51</v>
      </c>
      <c r="K3" s="16" t="s">
        <v>50</v>
      </c>
      <c r="L3" s="17" t="s">
        <v>51</v>
      </c>
      <c r="M3" s="16" t="s">
        <v>50</v>
      </c>
      <c r="N3" s="17" t="s">
        <v>51</v>
      </c>
      <c r="O3" s="5"/>
      <c r="P3" s="5"/>
      <c r="Q3" s="5"/>
      <c r="R3" s="5"/>
      <c r="S3" s="5"/>
      <c r="T3" s="5"/>
      <c r="U3" s="5"/>
      <c r="V3" s="5"/>
      <c r="W3" s="5"/>
      <c r="X3" s="4"/>
      <c r="Y3" s="4"/>
    </row>
    <row r="4" spans="1:14" ht="18" customHeight="1">
      <c r="A4" s="36" t="s">
        <v>52</v>
      </c>
      <c r="B4" s="37"/>
      <c r="C4" s="11">
        <v>5000</v>
      </c>
      <c r="D4" s="7">
        <f>C4*130%</f>
        <v>6500</v>
      </c>
      <c r="E4" s="10">
        <v>5000</v>
      </c>
      <c r="F4" s="7">
        <f>E4*130%</f>
        <v>6500</v>
      </c>
      <c r="G4" s="11">
        <v>5000</v>
      </c>
      <c r="H4" s="7">
        <f>G4*130%</f>
        <v>6500</v>
      </c>
      <c r="I4" s="11">
        <v>5000</v>
      </c>
      <c r="J4" s="7">
        <f>I4*130%</f>
        <v>6500</v>
      </c>
      <c r="K4" s="11">
        <v>5000</v>
      </c>
      <c r="L4" s="7">
        <f>K4*130%</f>
        <v>6500</v>
      </c>
      <c r="M4" s="11">
        <v>5000</v>
      </c>
      <c r="N4" s="7">
        <f>M4*130%</f>
        <v>6500</v>
      </c>
    </row>
    <row r="5" spans="1:14" ht="18" customHeight="1">
      <c r="A5" s="36" t="s">
        <v>25</v>
      </c>
      <c r="B5" s="37"/>
      <c r="C5" s="11">
        <v>25</v>
      </c>
      <c r="D5" s="7"/>
      <c r="E5" s="10">
        <v>12</v>
      </c>
      <c r="F5" s="7"/>
      <c r="G5" s="11">
        <v>20</v>
      </c>
      <c r="H5" s="7"/>
      <c r="I5" s="10">
        <v>10</v>
      </c>
      <c r="J5" s="7"/>
      <c r="K5" s="11">
        <v>20</v>
      </c>
      <c r="L5" s="7"/>
      <c r="M5" s="10">
        <v>20</v>
      </c>
      <c r="N5" s="7"/>
    </row>
    <row r="6" spans="1:14" ht="18" customHeight="1">
      <c r="A6" s="36" t="s">
        <v>26</v>
      </c>
      <c r="B6" s="37"/>
      <c r="C6" s="11">
        <v>160</v>
      </c>
      <c r="D6" s="7"/>
      <c r="E6" s="10">
        <v>66</v>
      </c>
      <c r="F6" s="7"/>
      <c r="G6" s="11">
        <v>120</v>
      </c>
      <c r="H6" s="7"/>
      <c r="I6" s="10">
        <v>60</v>
      </c>
      <c r="J6" s="7"/>
      <c r="K6" s="11">
        <v>120</v>
      </c>
      <c r="L6" s="7"/>
      <c r="M6" s="10">
        <v>120</v>
      </c>
      <c r="N6" s="7"/>
    </row>
    <row r="7" spans="1:16" ht="18" customHeight="1">
      <c r="A7" s="36" t="s">
        <v>27</v>
      </c>
      <c r="B7" s="37"/>
      <c r="C7" s="21">
        <v>5</v>
      </c>
      <c r="D7" s="22"/>
      <c r="E7" s="56">
        <v>5</v>
      </c>
      <c r="F7" s="22"/>
      <c r="G7" s="21">
        <v>5</v>
      </c>
      <c r="H7" s="22"/>
      <c r="I7" s="56">
        <v>0</v>
      </c>
      <c r="J7" s="22"/>
      <c r="K7" s="21">
        <v>4</v>
      </c>
      <c r="L7" s="22"/>
      <c r="M7" s="56">
        <v>4</v>
      </c>
      <c r="N7" s="22"/>
      <c r="O7" s="3"/>
      <c r="P7" s="3"/>
    </row>
    <row r="8" spans="1:16" ht="18" customHeight="1">
      <c r="A8" s="62" t="s">
        <v>47</v>
      </c>
      <c r="B8" s="63"/>
      <c r="C8" s="88">
        <v>1</v>
      </c>
      <c r="D8" s="92"/>
      <c r="E8" s="88">
        <v>1</v>
      </c>
      <c r="F8" s="89"/>
      <c r="G8" s="88">
        <v>1</v>
      </c>
      <c r="H8" s="89"/>
      <c r="I8" s="88">
        <v>0</v>
      </c>
      <c r="J8" s="89"/>
      <c r="K8" s="84">
        <v>15</v>
      </c>
      <c r="L8" s="85"/>
      <c r="M8" s="84">
        <v>4</v>
      </c>
      <c r="N8" s="85"/>
      <c r="O8" s="3"/>
      <c r="P8" s="3"/>
    </row>
    <row r="9" spans="1:14" ht="18" customHeight="1">
      <c r="A9" s="40" t="s">
        <v>28</v>
      </c>
      <c r="B9" s="41"/>
      <c r="C9" s="11">
        <f aca="true" t="shared" si="0" ref="C9:N9">C4*C6</f>
        <v>800000</v>
      </c>
      <c r="D9" s="7">
        <f t="shared" si="0"/>
        <v>0</v>
      </c>
      <c r="E9" s="10">
        <f t="shared" si="0"/>
        <v>330000</v>
      </c>
      <c r="F9" s="7">
        <f t="shared" si="0"/>
        <v>0</v>
      </c>
      <c r="G9" s="11">
        <f t="shared" si="0"/>
        <v>600000</v>
      </c>
      <c r="H9" s="7">
        <f t="shared" si="0"/>
        <v>0</v>
      </c>
      <c r="I9" s="10">
        <f t="shared" si="0"/>
        <v>300000</v>
      </c>
      <c r="J9" s="7">
        <f t="shared" si="0"/>
        <v>0</v>
      </c>
      <c r="K9" s="11">
        <f t="shared" si="0"/>
        <v>600000</v>
      </c>
      <c r="L9" s="7">
        <f t="shared" si="0"/>
        <v>0</v>
      </c>
      <c r="M9" s="10">
        <f t="shared" si="0"/>
        <v>600000</v>
      </c>
      <c r="N9" s="7">
        <f t="shared" si="0"/>
        <v>0</v>
      </c>
    </row>
    <row r="10" spans="1:16" ht="18" customHeight="1">
      <c r="A10" s="40" t="s">
        <v>29</v>
      </c>
      <c r="B10" s="41"/>
      <c r="C10" s="21">
        <f>8*(C4*C6+D4*D6)/N1*C7</f>
        <v>181818.1818181818</v>
      </c>
      <c r="D10" s="22"/>
      <c r="E10" s="56">
        <f>8*(E4*E6+F4*F6)/N1*E7</f>
        <v>75000</v>
      </c>
      <c r="F10" s="22"/>
      <c r="G10" s="21">
        <f>8*(G4*G6+H4*H6)/N1*G7</f>
        <v>136363.63636363635</v>
      </c>
      <c r="H10" s="22"/>
      <c r="I10" s="90">
        <f>8*(I4*I6+J4*J6)/N1*I7</f>
        <v>0</v>
      </c>
      <c r="J10" s="91"/>
      <c r="K10" s="21">
        <f>8*(K4*K6+L4*L6)/N1*K7</f>
        <v>109090.90909090909</v>
      </c>
      <c r="L10" s="22"/>
      <c r="M10" s="56">
        <f>8*(M4*M6+N4*N6)/N1*M7</f>
        <v>109090.90909090909</v>
      </c>
      <c r="N10" s="22"/>
      <c r="O10" s="3"/>
      <c r="P10" s="3"/>
    </row>
    <row r="11" spans="1:16" ht="18" customHeight="1" thickBot="1">
      <c r="A11" s="42" t="s">
        <v>45</v>
      </c>
      <c r="B11" s="43"/>
      <c r="C11" s="23">
        <f>C10/C7*C8</f>
        <v>36363.63636363636</v>
      </c>
      <c r="D11" s="24"/>
      <c r="E11" s="68">
        <v>0</v>
      </c>
      <c r="F11" s="24"/>
      <c r="G11" s="23">
        <f>G10/G7*G8</f>
        <v>27272.727272727272</v>
      </c>
      <c r="H11" s="24"/>
      <c r="I11" s="86">
        <v>0</v>
      </c>
      <c r="J11" s="87"/>
      <c r="K11" s="79">
        <f>1440/2040*8*15*K4</f>
        <v>423529.41176470596</v>
      </c>
      <c r="L11" s="80"/>
      <c r="M11" s="81">
        <f>M10/M7*M8</f>
        <v>109090.90909090909</v>
      </c>
      <c r="N11" s="80"/>
      <c r="O11" s="3"/>
      <c r="P11" s="3"/>
    </row>
    <row r="12" spans="1:16" ht="18" customHeight="1" thickTop="1">
      <c r="A12" s="44" t="s">
        <v>30</v>
      </c>
      <c r="B12" s="45"/>
      <c r="C12" s="25">
        <f>C9+D9+C10+C11</f>
        <v>1018181.8181818181</v>
      </c>
      <c r="D12" s="26"/>
      <c r="E12" s="57">
        <f>E9+F9+E10+E11</f>
        <v>405000</v>
      </c>
      <c r="F12" s="26"/>
      <c r="G12" s="25">
        <f>G9+H9+G10+G11</f>
        <v>763636.3636363636</v>
      </c>
      <c r="H12" s="26"/>
      <c r="I12" s="57">
        <f>I9+J9+I10+I11</f>
        <v>300000</v>
      </c>
      <c r="J12" s="26"/>
      <c r="K12" s="25">
        <f>K9+L9+K10+K11</f>
        <v>1132620.320855615</v>
      </c>
      <c r="L12" s="26"/>
      <c r="M12" s="57">
        <f>M9+N9+M10+M11</f>
        <v>818181.8181818181</v>
      </c>
      <c r="N12" s="26"/>
      <c r="O12" s="3"/>
      <c r="P12" s="3"/>
    </row>
    <row r="13" spans="1:16" ht="18" customHeight="1">
      <c r="A13" s="46" t="s">
        <v>31</v>
      </c>
      <c r="B13" s="14" t="s">
        <v>32</v>
      </c>
      <c r="C13" s="27">
        <f>C12*4.5%</f>
        <v>45818.181818181816</v>
      </c>
      <c r="D13" s="28"/>
      <c r="E13" s="58">
        <f>E12*4.5%</f>
        <v>18225</v>
      </c>
      <c r="F13" s="28"/>
      <c r="G13" s="27">
        <f>G12*4.5%</f>
        <v>34363.63636363636</v>
      </c>
      <c r="H13" s="28"/>
      <c r="I13" s="58">
        <f>I12*4.5%</f>
        <v>13500</v>
      </c>
      <c r="J13" s="28"/>
      <c r="K13" s="27">
        <f>K12*4.5%</f>
        <v>50967.914438502674</v>
      </c>
      <c r="L13" s="28"/>
      <c r="M13" s="58">
        <f>M12*4.5%</f>
        <v>36818.181818181816</v>
      </c>
      <c r="N13" s="28"/>
      <c r="O13" s="3"/>
      <c r="P13" s="3"/>
    </row>
    <row r="14" spans="1:16" ht="18" customHeight="1">
      <c r="A14" s="36"/>
      <c r="B14" s="8" t="s">
        <v>33</v>
      </c>
      <c r="C14" s="21">
        <f>C12*2.54%</f>
        <v>25861.81818181818</v>
      </c>
      <c r="D14" s="22"/>
      <c r="E14" s="56">
        <f>E12*2.54%</f>
        <v>10287</v>
      </c>
      <c r="F14" s="22"/>
      <c r="G14" s="21">
        <f>G12*2.54%</f>
        <v>19396.363636363636</v>
      </c>
      <c r="H14" s="22"/>
      <c r="I14" s="56">
        <f>I12*2.54%</f>
        <v>7620</v>
      </c>
      <c r="J14" s="22"/>
      <c r="K14" s="21">
        <f>K12*2.54%</f>
        <v>28768.55614973262</v>
      </c>
      <c r="L14" s="22"/>
      <c r="M14" s="56">
        <f>M12*2.54%</f>
        <v>20781.81818181818</v>
      </c>
      <c r="N14" s="22"/>
      <c r="O14" s="3"/>
      <c r="P14" s="3"/>
    </row>
    <row r="15" spans="1:16" ht="18" customHeight="1">
      <c r="A15" s="36"/>
      <c r="B15" s="9" t="s">
        <v>34</v>
      </c>
      <c r="C15" s="21">
        <f>C14*4.78%</f>
        <v>1236.194909090909</v>
      </c>
      <c r="D15" s="22"/>
      <c r="E15" s="56">
        <f>E14*4.78%</f>
        <v>491.71860000000004</v>
      </c>
      <c r="F15" s="22"/>
      <c r="G15" s="21">
        <f>G14*4.78%</f>
        <v>927.1461818181818</v>
      </c>
      <c r="H15" s="22"/>
      <c r="I15" s="56">
        <f>I14*4.78%</f>
        <v>364.236</v>
      </c>
      <c r="J15" s="22"/>
      <c r="K15" s="21">
        <f>K14*4.78%</f>
        <v>1375.1369839572194</v>
      </c>
      <c r="L15" s="22"/>
      <c r="M15" s="56">
        <f>M14*4.78%</f>
        <v>993.3709090909091</v>
      </c>
      <c r="N15" s="22"/>
      <c r="O15" s="3"/>
      <c r="P15" s="3"/>
    </row>
    <row r="16" spans="1:16" ht="18" customHeight="1">
      <c r="A16" s="36"/>
      <c r="B16" s="9" t="s">
        <v>35</v>
      </c>
      <c r="C16" s="21">
        <f>C12*0.45%</f>
        <v>4581.818181818182</v>
      </c>
      <c r="D16" s="22"/>
      <c r="E16" s="56">
        <f>E12*0.45%</f>
        <v>1822.5000000000002</v>
      </c>
      <c r="F16" s="22"/>
      <c r="G16" s="21">
        <f>G12*0.45%</f>
        <v>3436.363636363637</v>
      </c>
      <c r="H16" s="22"/>
      <c r="I16" s="56">
        <f>I12*0.45%</f>
        <v>1350.0000000000002</v>
      </c>
      <c r="J16" s="22"/>
      <c r="K16" s="21">
        <f>K12*0.45%</f>
        <v>5096.791443850268</v>
      </c>
      <c r="L16" s="22"/>
      <c r="M16" s="56">
        <f>M12*0.45%</f>
        <v>3681.818181818182</v>
      </c>
      <c r="N16" s="22"/>
      <c r="O16" s="3"/>
      <c r="P16" s="3"/>
    </row>
    <row r="17" spans="1:16" ht="18" customHeight="1">
      <c r="A17" s="36"/>
      <c r="B17" s="9" t="s">
        <v>36</v>
      </c>
      <c r="C17" s="21">
        <f>SUM(C13:D16)</f>
        <v>77498.01309090908</v>
      </c>
      <c r="D17" s="22"/>
      <c r="E17" s="56">
        <f>SUM(E13:F16)</f>
        <v>30826.2186</v>
      </c>
      <c r="F17" s="22"/>
      <c r="G17" s="21">
        <f>SUM(G13:H16)</f>
        <v>58123.509818181825</v>
      </c>
      <c r="H17" s="22"/>
      <c r="I17" s="56">
        <f>SUM(I13:J16)</f>
        <v>22834.236</v>
      </c>
      <c r="J17" s="22"/>
      <c r="K17" s="21">
        <f>SUM(K13:L16)</f>
        <v>86208.39901604278</v>
      </c>
      <c r="L17" s="22"/>
      <c r="M17" s="56">
        <f>SUM(M13:N16)</f>
        <v>62275.189090909094</v>
      </c>
      <c r="N17" s="22"/>
      <c r="O17" s="3"/>
      <c r="P17" s="3"/>
    </row>
    <row r="18" spans="1:16" ht="24">
      <c r="A18" s="47"/>
      <c r="B18" s="15" t="s">
        <v>37</v>
      </c>
      <c r="C18" s="31">
        <f>C12-C17</f>
        <v>940683.805090909</v>
      </c>
      <c r="D18" s="32"/>
      <c r="E18" s="60">
        <f>E12-E17</f>
        <v>374173.7814</v>
      </c>
      <c r="F18" s="32"/>
      <c r="G18" s="31">
        <f>G12-G17</f>
        <v>705512.8538181818</v>
      </c>
      <c r="H18" s="32"/>
      <c r="I18" s="60">
        <f>I12-I17</f>
        <v>277165.764</v>
      </c>
      <c r="J18" s="32"/>
      <c r="K18" s="31">
        <f>K12-K17</f>
        <v>1046411.9218395721</v>
      </c>
      <c r="L18" s="32"/>
      <c r="M18" s="60">
        <f>M12-M17</f>
        <v>755906.629090909</v>
      </c>
      <c r="N18" s="32"/>
      <c r="O18" s="3"/>
      <c r="P18" s="3"/>
    </row>
    <row r="19" spans="1:16" ht="18" customHeight="1">
      <c r="A19" s="46" t="s">
        <v>38</v>
      </c>
      <c r="B19" s="14" t="s">
        <v>32</v>
      </c>
      <c r="C19" s="27">
        <f>C12*4.5%</f>
        <v>45818.181818181816</v>
      </c>
      <c r="D19" s="28"/>
      <c r="E19" s="58">
        <f>E12*4.5%</f>
        <v>18225</v>
      </c>
      <c r="F19" s="28"/>
      <c r="G19" s="27">
        <f>G12*4.5%</f>
        <v>34363.63636363636</v>
      </c>
      <c r="H19" s="28"/>
      <c r="I19" s="58">
        <f>I12*4.5%</f>
        <v>13500</v>
      </c>
      <c r="J19" s="28"/>
      <c r="K19" s="27">
        <f>K12*4.5%</f>
        <v>50967.914438502674</v>
      </c>
      <c r="L19" s="28"/>
      <c r="M19" s="58">
        <f>M12*4.5%</f>
        <v>36818.181818181816</v>
      </c>
      <c r="N19" s="28"/>
      <c r="O19" s="3"/>
      <c r="P19" s="3"/>
    </row>
    <row r="20" spans="1:16" ht="18" customHeight="1">
      <c r="A20" s="36"/>
      <c r="B20" s="8" t="s">
        <v>33</v>
      </c>
      <c r="C20" s="21">
        <f>C12*2.54%</f>
        <v>25861.81818181818</v>
      </c>
      <c r="D20" s="22"/>
      <c r="E20" s="56">
        <f>E12*2.54%</f>
        <v>10287</v>
      </c>
      <c r="F20" s="22"/>
      <c r="G20" s="21">
        <f>G12*2.54%</f>
        <v>19396.363636363636</v>
      </c>
      <c r="H20" s="22"/>
      <c r="I20" s="56">
        <f>I12*2.54%</f>
        <v>7620</v>
      </c>
      <c r="J20" s="22"/>
      <c r="K20" s="21">
        <f>K12*2.54%</f>
        <v>28768.55614973262</v>
      </c>
      <c r="L20" s="22"/>
      <c r="M20" s="56">
        <f>M12*2.54%</f>
        <v>20781.81818181818</v>
      </c>
      <c r="N20" s="22"/>
      <c r="O20" s="3"/>
      <c r="P20" s="3"/>
    </row>
    <row r="21" spans="1:16" ht="18" customHeight="1">
      <c r="A21" s="36"/>
      <c r="B21" s="9" t="s">
        <v>34</v>
      </c>
      <c r="C21" s="21">
        <f>C20*4.78%</f>
        <v>1236.194909090909</v>
      </c>
      <c r="D21" s="22"/>
      <c r="E21" s="56">
        <f>E20*4.78%</f>
        <v>491.71860000000004</v>
      </c>
      <c r="F21" s="22"/>
      <c r="G21" s="21">
        <f>G20*4.78%</f>
        <v>927.1461818181818</v>
      </c>
      <c r="H21" s="22"/>
      <c r="I21" s="56">
        <f>I20*4.78%</f>
        <v>364.236</v>
      </c>
      <c r="J21" s="22"/>
      <c r="K21" s="21">
        <f>K20*4.78%</f>
        <v>1375.1369839572194</v>
      </c>
      <c r="L21" s="22"/>
      <c r="M21" s="56">
        <f>M20*4.78%</f>
        <v>993.3709090909091</v>
      </c>
      <c r="N21" s="22"/>
      <c r="O21" s="3"/>
      <c r="P21" s="3"/>
    </row>
    <row r="22" spans="1:16" ht="18" customHeight="1">
      <c r="A22" s="36"/>
      <c r="B22" s="9" t="s">
        <v>35</v>
      </c>
      <c r="C22" s="21">
        <f>C12*0.7%</f>
        <v>7127.272727272726</v>
      </c>
      <c r="D22" s="22"/>
      <c r="E22" s="56">
        <f>E12*0.7%</f>
        <v>2834.9999999999995</v>
      </c>
      <c r="F22" s="22"/>
      <c r="G22" s="21">
        <f>G12*0.7%</f>
        <v>5345.454545454545</v>
      </c>
      <c r="H22" s="22"/>
      <c r="I22" s="56">
        <f>I12*0.7%</f>
        <v>2100</v>
      </c>
      <c r="J22" s="22"/>
      <c r="K22" s="21">
        <f>K12*0.7%</f>
        <v>7928.342245989304</v>
      </c>
      <c r="L22" s="22"/>
      <c r="M22" s="56">
        <f>M12*0.7%</f>
        <v>5727.272727272726</v>
      </c>
      <c r="N22" s="22"/>
      <c r="O22" s="3"/>
      <c r="P22" s="3"/>
    </row>
    <row r="23" spans="1:16" ht="18" customHeight="1">
      <c r="A23" s="47"/>
      <c r="B23" s="15" t="s">
        <v>39</v>
      </c>
      <c r="C23" s="31">
        <f>SUM(C19:D22)</f>
        <v>80043.46763636362</v>
      </c>
      <c r="D23" s="32"/>
      <c r="E23" s="60">
        <f>SUM(E19:F22)</f>
        <v>31838.7186</v>
      </c>
      <c r="F23" s="32"/>
      <c r="G23" s="31">
        <f>SUM(G19:H22)</f>
        <v>60032.60072727273</v>
      </c>
      <c r="H23" s="32"/>
      <c r="I23" s="60">
        <f>SUM(I19:J22)</f>
        <v>23584.236</v>
      </c>
      <c r="J23" s="32"/>
      <c r="K23" s="31">
        <f>SUM(K19:L22)</f>
        <v>89039.94981818182</v>
      </c>
      <c r="L23" s="32"/>
      <c r="M23" s="60">
        <f>SUM(M19:N22)</f>
        <v>64320.64363636364</v>
      </c>
      <c r="N23" s="32"/>
      <c r="O23" s="3"/>
      <c r="P23" s="3"/>
    </row>
    <row r="24" spans="1:16" ht="18" customHeight="1" thickBot="1">
      <c r="A24" s="48" t="s">
        <v>40</v>
      </c>
      <c r="B24" s="49"/>
      <c r="C24" s="33">
        <f>C12/12</f>
        <v>84848.48484848485</v>
      </c>
      <c r="D24" s="34"/>
      <c r="E24" s="33">
        <f>E12/12</f>
        <v>33750</v>
      </c>
      <c r="F24" s="34"/>
      <c r="G24" s="33">
        <f>G12/12</f>
        <v>63636.36363636364</v>
      </c>
      <c r="H24" s="34"/>
      <c r="I24" s="33">
        <f>I12/12</f>
        <v>25000</v>
      </c>
      <c r="J24" s="34"/>
      <c r="K24" s="33">
        <f>K12/12</f>
        <v>94385.02673796791</v>
      </c>
      <c r="L24" s="34"/>
      <c r="M24" s="69">
        <f>M12/12</f>
        <v>68181.81818181818</v>
      </c>
      <c r="N24" s="34"/>
      <c r="O24" s="3"/>
      <c r="P24" s="3"/>
    </row>
    <row r="25" spans="1:16" ht="19.5" customHeight="1" thickTop="1">
      <c r="A25" s="51" t="s">
        <v>41</v>
      </c>
      <c r="B25" s="52"/>
      <c r="C25" s="53">
        <f>C12+C23+C24</f>
        <v>1183073.7706666666</v>
      </c>
      <c r="D25" s="54"/>
      <c r="E25" s="61">
        <f>E12+E23+E24</f>
        <v>470588.7186</v>
      </c>
      <c r="F25" s="54"/>
      <c r="G25" s="53">
        <f>G12+G23+G24</f>
        <v>887305.328</v>
      </c>
      <c r="H25" s="54"/>
      <c r="I25" s="61">
        <f>I12+I23+I24</f>
        <v>348584.236</v>
      </c>
      <c r="J25" s="54"/>
      <c r="K25" s="53">
        <f>K12+K23+K24</f>
        <v>1316045.2974117647</v>
      </c>
      <c r="L25" s="54"/>
      <c r="M25" s="61">
        <f>M12+M23+M24</f>
        <v>950684.28</v>
      </c>
      <c r="N25" s="54"/>
      <c r="O25" s="3"/>
      <c r="P25" s="3"/>
    </row>
  </sheetData>
  <mergeCells count="131">
    <mergeCell ref="C7:D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:D2"/>
    <mergeCell ref="A4:B4"/>
    <mergeCell ref="A5:B5"/>
    <mergeCell ref="A6:B6"/>
    <mergeCell ref="A13:A18"/>
    <mergeCell ref="A19:A23"/>
    <mergeCell ref="A24:B24"/>
    <mergeCell ref="A7:B7"/>
    <mergeCell ref="A9:B9"/>
    <mergeCell ref="A10:B10"/>
    <mergeCell ref="A11:B11"/>
    <mergeCell ref="A25:B25"/>
    <mergeCell ref="C25:D25"/>
    <mergeCell ref="E2:F2"/>
    <mergeCell ref="E7:F7"/>
    <mergeCell ref="E10:F10"/>
    <mergeCell ref="E11:F11"/>
    <mergeCell ref="E12:F12"/>
    <mergeCell ref="E13:F13"/>
    <mergeCell ref="E14:F14"/>
    <mergeCell ref="A12:B12"/>
    <mergeCell ref="E15:F15"/>
    <mergeCell ref="E16:F16"/>
    <mergeCell ref="E17:F17"/>
    <mergeCell ref="E18:F18"/>
    <mergeCell ref="E23:F23"/>
    <mergeCell ref="E24:F24"/>
    <mergeCell ref="E25:F25"/>
    <mergeCell ref="A8:B8"/>
    <mergeCell ref="C8:D8"/>
    <mergeCell ref="E8:F8"/>
    <mergeCell ref="E19:F19"/>
    <mergeCell ref="E20:F20"/>
    <mergeCell ref="E21:F21"/>
    <mergeCell ref="E22:F22"/>
    <mergeCell ref="G2:H2"/>
    <mergeCell ref="I2:J2"/>
    <mergeCell ref="G7:H7"/>
    <mergeCell ref="I7:J7"/>
    <mergeCell ref="G8:H8"/>
    <mergeCell ref="I8:J8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K2:L2"/>
    <mergeCell ref="M2:N2"/>
    <mergeCell ref="K7:L7"/>
    <mergeCell ref="M7:N7"/>
    <mergeCell ref="K8:L8"/>
    <mergeCell ref="M8:N8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A1:F1"/>
    <mergeCell ref="A2:B3"/>
    <mergeCell ref="K25:L25"/>
    <mergeCell ref="M25:N25"/>
    <mergeCell ref="L1:M1"/>
    <mergeCell ref="I1:J1"/>
    <mergeCell ref="K23:L23"/>
    <mergeCell ref="M23:N23"/>
    <mergeCell ref="K24:L24"/>
    <mergeCell ref="M24:N24"/>
  </mergeCells>
  <printOptions horizontalCentered="1" verticalCentered="1"/>
  <pageMargins left="0.7874015748031497" right="0.7874015748031497" top="0.984251968503937" bottom="0.7874015748031497" header="0" footer="0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Gaegeum Welfare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GaeGeum</dc:creator>
  <cp:keywords/>
  <dc:description/>
  <cp:lastModifiedBy>GaeGeum</cp:lastModifiedBy>
  <cp:lastPrinted>2009-03-10T01:20:55Z</cp:lastPrinted>
  <dcterms:created xsi:type="dcterms:W3CDTF">2009-03-04T05:08:35Z</dcterms:created>
  <dcterms:modified xsi:type="dcterms:W3CDTF">2009-03-12T03:04:29Z</dcterms:modified>
  <cp:category/>
  <cp:version/>
  <cp:contentType/>
  <cp:contentStatus/>
</cp:coreProperties>
</file>